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<sst xmlns="http://schemas.openxmlformats.org/spreadsheetml/2006/main" count="163" uniqueCount="115">
  <si>
    <t>Расход</t>
  </si>
  <si>
    <t xml:space="preserve">горячей </t>
  </si>
  <si>
    <t xml:space="preserve">воды,тонн </t>
  </si>
  <si>
    <t>холодной</t>
  </si>
  <si>
    <t>воды,куб.м.</t>
  </si>
  <si>
    <t>электроэнергии</t>
  </si>
  <si>
    <t>кВт. Час</t>
  </si>
  <si>
    <t>9/43</t>
  </si>
  <si>
    <t>13/02А кор.1</t>
  </si>
  <si>
    <t>13/02А кор.2</t>
  </si>
  <si>
    <t>36-2-1</t>
  </si>
  <si>
    <t>36-2-2</t>
  </si>
  <si>
    <t>36/5</t>
  </si>
  <si>
    <t>36-6-1</t>
  </si>
  <si>
    <t>36-6-2</t>
  </si>
  <si>
    <t>36-7-1</t>
  </si>
  <si>
    <t>36-7-2</t>
  </si>
  <si>
    <t xml:space="preserve">37/1 </t>
  </si>
  <si>
    <t>37/2</t>
  </si>
  <si>
    <t xml:space="preserve">37/03 </t>
  </si>
  <si>
    <t>37/06</t>
  </si>
  <si>
    <t>37/07</t>
  </si>
  <si>
    <t>37/08</t>
  </si>
  <si>
    <t>37/21</t>
  </si>
  <si>
    <t>37/22</t>
  </si>
  <si>
    <t xml:space="preserve">37/27 </t>
  </si>
  <si>
    <t>37/28</t>
  </si>
  <si>
    <t>37/29</t>
  </si>
  <si>
    <t>38/09А</t>
  </si>
  <si>
    <t>39/02А</t>
  </si>
  <si>
    <t>53/27 Б,В</t>
  </si>
  <si>
    <t>53/30</t>
  </si>
  <si>
    <t>53/31</t>
  </si>
  <si>
    <t>53/42</t>
  </si>
  <si>
    <t>53/44</t>
  </si>
  <si>
    <t>58/12А</t>
  </si>
  <si>
    <t>59/04Бл.2</t>
  </si>
  <si>
    <t>59/04Бл.1</t>
  </si>
  <si>
    <t>59/04Бл.3</t>
  </si>
  <si>
    <t>60/03</t>
  </si>
  <si>
    <t>60/12</t>
  </si>
  <si>
    <t>60/13</t>
  </si>
  <si>
    <t>60/14</t>
  </si>
  <si>
    <t>60/15</t>
  </si>
  <si>
    <t>60/16</t>
  </si>
  <si>
    <t>62/06-2</t>
  </si>
  <si>
    <t>62/06-1</t>
  </si>
  <si>
    <t>№</t>
  </si>
  <si>
    <t>п/п</t>
  </si>
  <si>
    <t>36-3-2</t>
  </si>
  <si>
    <t>60/06</t>
  </si>
  <si>
    <t>9/42</t>
  </si>
  <si>
    <t>36/1</t>
  </si>
  <si>
    <t>36-2-3</t>
  </si>
  <si>
    <t>пр.Мира</t>
  </si>
  <si>
    <t>6А</t>
  </si>
  <si>
    <t>пр.  Мира</t>
  </si>
  <si>
    <t>8А</t>
  </si>
  <si>
    <t>Х.Туфана</t>
  </si>
  <si>
    <t>45А</t>
  </si>
  <si>
    <t>б-р Юных Ленинцев</t>
  </si>
  <si>
    <t>1А</t>
  </si>
  <si>
    <t>пр.Чулман</t>
  </si>
  <si>
    <t>ул. Раскольникова</t>
  </si>
  <si>
    <t>15А</t>
  </si>
  <si>
    <t>ул. Сергея Максютова</t>
  </si>
  <si>
    <t>17/2</t>
  </si>
  <si>
    <t>пр. Чулман</t>
  </si>
  <si>
    <t>пр. Др. Народов</t>
  </si>
  <si>
    <t>43/23</t>
  </si>
  <si>
    <t>61А</t>
  </si>
  <si>
    <t>пр. Московский</t>
  </si>
  <si>
    <t>136А</t>
  </si>
  <si>
    <t xml:space="preserve"> 40лет Победы</t>
  </si>
  <si>
    <t>пр. Автозаводск</t>
  </si>
  <si>
    <t>5А</t>
  </si>
  <si>
    <t>б-р Кол Гали</t>
  </si>
  <si>
    <t>20А</t>
  </si>
  <si>
    <t>25Б</t>
  </si>
  <si>
    <t>25А</t>
  </si>
  <si>
    <t>25В</t>
  </si>
  <si>
    <t>ул. Ахметшина</t>
  </si>
  <si>
    <t>ул. Акад. Королева</t>
  </si>
  <si>
    <t>25 А</t>
  </si>
  <si>
    <t>25 Б</t>
  </si>
  <si>
    <t>36-3-1</t>
  </si>
  <si>
    <t>35-9-2</t>
  </si>
  <si>
    <t>35-10</t>
  </si>
  <si>
    <t>35-10-1</t>
  </si>
  <si>
    <t>ИТОГО:</t>
  </si>
  <si>
    <t>9/21</t>
  </si>
  <si>
    <t>9/41</t>
  </si>
  <si>
    <t>60/07</t>
  </si>
  <si>
    <t xml:space="preserve">9/22 </t>
  </si>
  <si>
    <t>53/32</t>
  </si>
  <si>
    <t>60/08</t>
  </si>
  <si>
    <t>81Б</t>
  </si>
  <si>
    <t>4А</t>
  </si>
  <si>
    <t xml:space="preserve">№  </t>
  </si>
  <si>
    <t xml:space="preserve"> домов</t>
  </si>
  <si>
    <t>жилых</t>
  </si>
  <si>
    <t xml:space="preserve">Отопление </t>
  </si>
  <si>
    <t>Гкал.</t>
  </si>
  <si>
    <t>35-6-3</t>
  </si>
  <si>
    <t>35-8-1</t>
  </si>
  <si>
    <t>ул.Раскольникова</t>
  </si>
  <si>
    <t>36-4-3</t>
  </si>
  <si>
    <t>27/17</t>
  </si>
  <si>
    <t>27/16А</t>
  </si>
  <si>
    <t>18/22А</t>
  </si>
  <si>
    <t>48 мкрн</t>
  </si>
  <si>
    <t>60/09</t>
  </si>
  <si>
    <t>ул. Хади Такташа</t>
  </si>
  <si>
    <t>б-р Домостроителей</t>
  </si>
  <si>
    <r>
      <t xml:space="preserve">   </t>
    </r>
    <r>
      <rPr>
        <b/>
        <sz val="11"/>
        <rFont val="Arial Cyr"/>
        <family val="0"/>
      </rPr>
      <t xml:space="preserve"> Расход энергоресурсов по жилым домам за Сентябрь 2012 года.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</si>
</sst>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5">
    <font>
      <sz val="10"/>
      <name val="Arial Cyr"/>
      <family val="0"/>
    </font>
    <font>
      <sz val="10"/>
      <name val="Helv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1"/>
      <name val="Helv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52" applyFont="1">
      <alignment/>
      <protection/>
    </xf>
    <xf numFmtId="0" fontId="3" fillId="0" borderId="0" xfId="52" applyFont="1">
      <alignment/>
      <protection/>
    </xf>
    <xf numFmtId="0" fontId="4" fillId="0" borderId="0" xfId="52" applyFont="1" applyBorder="1">
      <alignment/>
      <protection/>
    </xf>
    <xf numFmtId="0" fontId="4" fillId="0" borderId="0" xfId="52" applyFont="1">
      <alignment/>
      <protection/>
    </xf>
    <xf numFmtId="0" fontId="2" fillId="0" borderId="0" xfId="52" applyFont="1" applyAlignment="1">
      <alignment horizontal="left"/>
      <protection/>
    </xf>
    <xf numFmtId="0" fontId="4" fillId="0" borderId="10" xfId="52" applyFont="1" applyBorder="1" applyAlignment="1">
      <alignment horizontal="center"/>
      <protection/>
    </xf>
    <xf numFmtId="0" fontId="4" fillId="0" borderId="11" xfId="52" applyFont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0" fontId="5" fillId="0" borderId="0" xfId="52" applyFont="1">
      <alignment/>
      <protection/>
    </xf>
    <xf numFmtId="0" fontId="4" fillId="0" borderId="13" xfId="52" applyFont="1" applyBorder="1" applyAlignment="1">
      <alignment horizontal="center"/>
      <protection/>
    </xf>
    <xf numFmtId="0" fontId="4" fillId="0" borderId="14" xfId="52" applyFont="1" applyBorder="1">
      <alignment/>
      <protection/>
    </xf>
    <xf numFmtId="0" fontId="4" fillId="0" borderId="14" xfId="52" applyFont="1" applyBorder="1" applyAlignment="1">
      <alignment horizontal="center"/>
      <protection/>
    </xf>
    <xf numFmtId="0" fontId="4" fillId="0" borderId="15" xfId="52" applyFont="1" applyBorder="1" applyAlignment="1">
      <alignment horizontal="center"/>
      <protection/>
    </xf>
    <xf numFmtId="0" fontId="4" fillId="0" borderId="16" xfId="52" applyFont="1" applyBorder="1">
      <alignment/>
      <protection/>
    </xf>
    <xf numFmtId="0" fontId="4" fillId="0" borderId="16" xfId="52" applyFont="1" applyBorder="1" applyAlignment="1">
      <alignment horizontal="center"/>
      <protection/>
    </xf>
    <xf numFmtId="0" fontId="4" fillId="0" borderId="17" xfId="52" applyFont="1" applyBorder="1" applyAlignment="1">
      <alignment horizontal="center"/>
      <protection/>
    </xf>
    <xf numFmtId="0" fontId="4" fillId="0" borderId="18" xfId="52" applyFont="1" applyBorder="1">
      <alignment/>
      <protection/>
    </xf>
    <xf numFmtId="0" fontId="4" fillId="0" borderId="18" xfId="52" applyFont="1" applyBorder="1" applyAlignment="1">
      <alignment horizontal="center"/>
      <protection/>
    </xf>
    <xf numFmtId="0" fontId="0" fillId="0" borderId="19" xfId="52" applyFont="1" applyBorder="1" applyAlignment="1">
      <alignment horizontal="center"/>
      <protection/>
    </xf>
    <xf numFmtId="49" fontId="0" fillId="0" borderId="20" xfId="52" applyNumberFormat="1" applyFont="1" applyBorder="1" applyAlignment="1">
      <alignment horizontal="center"/>
      <protection/>
    </xf>
    <xf numFmtId="0" fontId="6" fillId="24" borderId="19" xfId="52" applyFont="1" applyFill="1" applyBorder="1" applyAlignment="1">
      <alignment horizontal="center"/>
      <protection/>
    </xf>
    <xf numFmtId="2" fontId="6" fillId="24" borderId="21" xfId="52" applyNumberFormat="1" applyFont="1" applyFill="1" applyBorder="1" applyAlignment="1">
      <alignment horizontal="center"/>
      <protection/>
    </xf>
    <xf numFmtId="0" fontId="6" fillId="24" borderId="22" xfId="52" applyFont="1" applyFill="1" applyBorder="1" applyAlignment="1">
      <alignment horizontal="center"/>
      <protection/>
    </xf>
    <xf numFmtId="0" fontId="6" fillId="0" borderId="22" xfId="52" applyFont="1" applyBorder="1" applyAlignment="1">
      <alignment horizontal="center"/>
      <protection/>
    </xf>
    <xf numFmtId="0" fontId="6" fillId="0" borderId="23" xfId="52" applyFont="1" applyBorder="1" applyAlignment="1">
      <alignment horizontal="center"/>
      <protection/>
    </xf>
    <xf numFmtId="0" fontId="6" fillId="0" borderId="22" xfId="52" applyFont="1" applyFill="1" applyBorder="1" applyAlignment="1">
      <alignment horizontal="center"/>
      <protection/>
    </xf>
    <xf numFmtId="49" fontId="6" fillId="0" borderId="23" xfId="52" applyNumberFormat="1" applyFont="1" applyBorder="1" applyAlignment="1">
      <alignment horizontal="center"/>
      <protection/>
    </xf>
    <xf numFmtId="0" fontId="4" fillId="0" borderId="24" xfId="52" applyFont="1" applyBorder="1" applyAlignment="1">
      <alignment horizontal="center"/>
      <protection/>
    </xf>
    <xf numFmtId="0" fontId="4" fillId="24" borderId="25" xfId="52" applyFont="1" applyFill="1" applyBorder="1" applyAlignment="1">
      <alignment horizontal="center"/>
      <protection/>
    </xf>
    <xf numFmtId="0" fontId="4" fillId="24" borderId="26" xfId="52" applyFont="1" applyFill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4" fillId="24" borderId="0" xfId="52" applyFont="1" applyFill="1" applyBorder="1" applyAlignment="1">
      <alignment horizontal="center"/>
      <protection/>
    </xf>
    <xf numFmtId="0" fontId="0" fillId="0" borderId="20" xfId="52" applyFont="1" applyBorder="1" applyAlignment="1">
      <alignment horizontal="center"/>
      <protection/>
    </xf>
    <xf numFmtId="0" fontId="0" fillId="24" borderId="27" xfId="52" applyFont="1" applyFill="1" applyBorder="1" applyAlignment="1">
      <alignment horizontal="center"/>
      <protection/>
    </xf>
    <xf numFmtId="0" fontId="0" fillId="24" borderId="20" xfId="52" applyFont="1" applyFill="1" applyBorder="1" applyAlignment="1">
      <alignment horizontal="center"/>
      <protection/>
    </xf>
    <xf numFmtId="49" fontId="0" fillId="0" borderId="23" xfId="52" applyNumberFormat="1" applyFont="1" applyBorder="1" applyAlignment="1">
      <alignment horizontal="center"/>
      <protection/>
    </xf>
    <xf numFmtId="0" fontId="0" fillId="0" borderId="23" xfId="52" applyFont="1" applyBorder="1" applyAlignment="1">
      <alignment horizontal="center"/>
      <protection/>
    </xf>
    <xf numFmtId="0" fontId="0" fillId="24" borderId="28" xfId="52" applyFont="1" applyFill="1" applyBorder="1" applyAlignment="1">
      <alignment horizontal="center"/>
      <protection/>
    </xf>
    <xf numFmtId="0" fontId="0" fillId="24" borderId="23" xfId="52" applyFont="1" applyFill="1" applyBorder="1" applyAlignment="1">
      <alignment horizontal="center"/>
      <protection/>
    </xf>
    <xf numFmtId="0" fontId="0" fillId="24" borderId="29" xfId="52" applyFont="1" applyFill="1" applyBorder="1" applyAlignment="1">
      <alignment horizontal="center"/>
      <protection/>
    </xf>
    <xf numFmtId="0" fontId="0" fillId="0" borderId="30" xfId="52" applyFont="1" applyBorder="1">
      <alignment/>
      <protection/>
    </xf>
    <xf numFmtId="0" fontId="0" fillId="0" borderId="26" xfId="52" applyFont="1" applyBorder="1">
      <alignment/>
      <protection/>
    </xf>
    <xf numFmtId="0" fontId="0" fillId="0" borderId="24" xfId="52" applyFont="1" applyBorder="1">
      <alignment/>
      <protection/>
    </xf>
    <xf numFmtId="0" fontId="0" fillId="0" borderId="0" xfId="52" applyFont="1" applyBorder="1">
      <alignment/>
      <protection/>
    </xf>
    <xf numFmtId="2" fontId="4" fillId="24" borderId="24" xfId="52" applyNumberFormat="1" applyFont="1" applyFill="1" applyBorder="1" applyAlignment="1">
      <alignment horizontal="center"/>
      <protection/>
    </xf>
    <xf numFmtId="0" fontId="6" fillId="0" borderId="19" xfId="52" applyFont="1" applyBorder="1" applyAlignment="1">
      <alignment horizontal="center"/>
      <protection/>
    </xf>
    <xf numFmtId="0" fontId="0" fillId="24" borderId="31" xfId="52" applyFont="1" applyFill="1" applyBorder="1" applyAlignment="1">
      <alignment horizontal="center"/>
      <protection/>
    </xf>
    <xf numFmtId="0" fontId="0" fillId="24" borderId="0" xfId="52" applyFont="1" applyFill="1" applyBorder="1" applyAlignment="1">
      <alignment horizontal="center"/>
      <protection/>
    </xf>
    <xf numFmtId="1" fontId="0" fillId="24" borderId="32" xfId="52" applyNumberFormat="1" applyFont="1" applyFill="1" applyBorder="1" applyAlignment="1">
      <alignment horizontal="center"/>
      <protection/>
    </xf>
    <xf numFmtId="1" fontId="4" fillId="24" borderId="24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1" fontId="6" fillId="0" borderId="22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" fontId="6" fillId="24" borderId="22" xfId="0" applyNumberFormat="1" applyFont="1" applyFill="1" applyBorder="1" applyAlignment="1">
      <alignment horizontal="center"/>
    </xf>
    <xf numFmtId="1" fontId="6" fillId="0" borderId="15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0"/>
  <sheetViews>
    <sheetView tabSelected="1" workbookViewId="0" topLeftCell="A34">
      <selection activeCell="D74" sqref="D74"/>
    </sheetView>
  </sheetViews>
  <sheetFormatPr defaultColWidth="9.00390625" defaultRowHeight="12.75"/>
  <cols>
    <col min="1" max="1" width="3.375" style="0" customWidth="1"/>
    <col min="2" max="2" width="5.75390625" style="0" customWidth="1"/>
    <col min="3" max="3" width="15.00390625" style="0" customWidth="1"/>
    <col min="4" max="4" width="20.75390625" style="0" customWidth="1"/>
    <col min="5" max="5" width="7.375" style="0" customWidth="1"/>
    <col min="6" max="6" width="14.625" style="0" customWidth="1"/>
    <col min="7" max="7" width="14.00390625" style="0" customWidth="1"/>
    <col min="8" max="8" width="16.00390625" style="0" customWidth="1"/>
    <col min="9" max="9" width="16.00390625" style="0" hidden="1" customWidth="1"/>
    <col min="10" max="10" width="13.125" style="0" customWidth="1"/>
  </cols>
  <sheetData>
    <row r="2" spans="2:9" ht="15">
      <c r="B2" s="1"/>
      <c r="C2" s="2" t="s">
        <v>114</v>
      </c>
      <c r="D2" s="2"/>
      <c r="E2" s="2"/>
      <c r="F2" s="5"/>
      <c r="G2" s="5"/>
      <c r="H2" s="5"/>
      <c r="I2" s="9"/>
    </row>
    <row r="3" spans="2:9" ht="13.5" thickBot="1">
      <c r="B3" s="1"/>
      <c r="C3" s="1"/>
      <c r="D3" s="1"/>
      <c r="E3" s="1"/>
      <c r="F3" s="1"/>
      <c r="G3" s="3"/>
      <c r="H3" s="1"/>
      <c r="I3" s="4"/>
    </row>
    <row r="4" spans="2:13" ht="12.75">
      <c r="B4" s="10"/>
      <c r="C4" s="6" t="s">
        <v>98</v>
      </c>
      <c r="D4" s="11"/>
      <c r="E4" s="11"/>
      <c r="F4" s="12" t="s">
        <v>0</v>
      </c>
      <c r="G4" s="6" t="s">
        <v>0</v>
      </c>
      <c r="H4" s="6" t="s">
        <v>0</v>
      </c>
      <c r="I4" s="6" t="s">
        <v>0</v>
      </c>
      <c r="K4" s="51"/>
      <c r="L4" s="51"/>
      <c r="M4" s="51"/>
    </row>
    <row r="5" spans="2:13" ht="12.75">
      <c r="B5" s="13" t="s">
        <v>47</v>
      </c>
      <c r="C5" s="7" t="s">
        <v>100</v>
      </c>
      <c r="D5" s="14"/>
      <c r="E5" s="14"/>
      <c r="F5" s="15" t="s">
        <v>1</v>
      </c>
      <c r="G5" s="7" t="s">
        <v>3</v>
      </c>
      <c r="H5" s="7" t="s">
        <v>5</v>
      </c>
      <c r="I5" s="7" t="s">
        <v>101</v>
      </c>
      <c r="K5" s="52"/>
      <c r="L5" s="52"/>
      <c r="M5" s="52"/>
    </row>
    <row r="6" spans="2:13" ht="13.5" thickBot="1">
      <c r="B6" s="16" t="s">
        <v>48</v>
      </c>
      <c r="C6" s="8" t="s">
        <v>99</v>
      </c>
      <c r="D6" s="17"/>
      <c r="E6" s="17"/>
      <c r="F6" s="18" t="s">
        <v>2</v>
      </c>
      <c r="G6" s="8" t="s">
        <v>4</v>
      </c>
      <c r="H6" s="8" t="s">
        <v>6</v>
      </c>
      <c r="I6" s="8" t="s">
        <v>102</v>
      </c>
      <c r="K6" s="52"/>
      <c r="L6" s="52"/>
      <c r="M6" s="52"/>
    </row>
    <row r="7" spans="2:13" ht="12.75">
      <c r="B7" s="19">
        <v>1</v>
      </c>
      <c r="C7" s="20" t="s">
        <v>90</v>
      </c>
      <c r="D7" s="21" t="s">
        <v>71</v>
      </c>
      <c r="E7" s="33" t="s">
        <v>96</v>
      </c>
      <c r="F7" s="34">
        <f>285+158</f>
        <v>443</v>
      </c>
      <c r="G7" s="35">
        <v>1480</v>
      </c>
      <c r="H7" s="49">
        <v>34635</v>
      </c>
      <c r="I7" s="22"/>
      <c r="K7" s="48"/>
      <c r="L7" s="52"/>
      <c r="M7" s="52"/>
    </row>
    <row r="8" spans="2:13" ht="12.75">
      <c r="B8" s="19">
        <f aca="true" t="shared" si="0" ref="B8:B39">B7+1</f>
        <v>2</v>
      </c>
      <c r="C8" s="36" t="s">
        <v>93</v>
      </c>
      <c r="D8" s="23" t="s">
        <v>71</v>
      </c>
      <c r="E8" s="37">
        <v>79</v>
      </c>
      <c r="F8" s="39">
        <f>490+292</f>
        <v>782</v>
      </c>
      <c r="G8" s="39">
        <v>2248</v>
      </c>
      <c r="H8" s="49">
        <f>23178+9120+23353</f>
        <v>55651</v>
      </c>
      <c r="I8" s="22"/>
      <c r="K8" s="48"/>
      <c r="L8" s="52"/>
      <c r="M8" s="52"/>
    </row>
    <row r="9" spans="2:13" ht="12.75">
      <c r="B9" s="19">
        <f t="shared" si="0"/>
        <v>3</v>
      </c>
      <c r="C9" s="36" t="s">
        <v>91</v>
      </c>
      <c r="D9" s="19" t="s">
        <v>54</v>
      </c>
      <c r="E9" s="37" t="s">
        <v>97</v>
      </c>
      <c r="F9" s="54">
        <v>521</v>
      </c>
      <c r="G9" s="39">
        <v>1622</v>
      </c>
      <c r="H9" s="49">
        <v>31215</v>
      </c>
      <c r="I9" s="22"/>
      <c r="K9" s="48"/>
      <c r="L9" s="52"/>
      <c r="M9" s="52"/>
    </row>
    <row r="10" spans="2:13" ht="12.75">
      <c r="B10" s="19">
        <f t="shared" si="0"/>
        <v>4</v>
      </c>
      <c r="C10" s="20" t="s">
        <v>51</v>
      </c>
      <c r="D10" s="19" t="s">
        <v>54</v>
      </c>
      <c r="E10" s="33" t="s">
        <v>55</v>
      </c>
      <c r="F10" s="53">
        <v>263</v>
      </c>
      <c r="G10" s="39">
        <v>1999</v>
      </c>
      <c r="H10" s="49">
        <v>29355</v>
      </c>
      <c r="I10" s="22"/>
      <c r="K10" s="48"/>
      <c r="L10" s="52"/>
      <c r="M10" s="52"/>
    </row>
    <row r="11" spans="2:13" ht="12.75">
      <c r="B11" s="19">
        <f t="shared" si="0"/>
        <v>5</v>
      </c>
      <c r="C11" s="36" t="s">
        <v>7</v>
      </c>
      <c r="D11" s="24" t="s">
        <v>56</v>
      </c>
      <c r="E11" s="25" t="s">
        <v>57</v>
      </c>
      <c r="F11" s="34">
        <f>216+122</f>
        <v>338</v>
      </c>
      <c r="G11" s="39">
        <v>1213</v>
      </c>
      <c r="H11" s="49">
        <v>24673</v>
      </c>
      <c r="I11" s="22"/>
      <c r="K11" s="48"/>
      <c r="L11" s="52"/>
      <c r="M11" s="52"/>
    </row>
    <row r="12" spans="2:13" ht="12.75">
      <c r="B12" s="19">
        <f t="shared" si="0"/>
        <v>6</v>
      </c>
      <c r="C12" s="36" t="s">
        <v>8</v>
      </c>
      <c r="D12" s="24" t="s">
        <v>58</v>
      </c>
      <c r="E12" s="25">
        <v>45</v>
      </c>
      <c r="F12" s="38">
        <f>127+56</f>
        <v>183</v>
      </c>
      <c r="G12" s="39">
        <v>841</v>
      </c>
      <c r="H12" s="49">
        <v>28013</v>
      </c>
      <c r="I12" s="22"/>
      <c r="K12" s="48"/>
      <c r="L12" s="52"/>
      <c r="M12" s="52"/>
    </row>
    <row r="13" spans="2:13" ht="12.75">
      <c r="B13" s="19">
        <f t="shared" si="0"/>
        <v>7</v>
      </c>
      <c r="C13" s="36" t="s">
        <v>9</v>
      </c>
      <c r="D13" s="24" t="s">
        <v>58</v>
      </c>
      <c r="E13" s="25" t="s">
        <v>59</v>
      </c>
      <c r="F13" s="38">
        <f>133+84</f>
        <v>217</v>
      </c>
      <c r="G13" s="39">
        <v>934</v>
      </c>
      <c r="H13" s="49">
        <v>30270</v>
      </c>
      <c r="I13" s="22"/>
      <c r="K13" s="48"/>
      <c r="L13" s="52"/>
      <c r="M13" s="52"/>
    </row>
    <row r="14" spans="2:13" ht="12.75">
      <c r="B14" s="19">
        <f t="shared" si="0"/>
        <v>8</v>
      </c>
      <c r="C14" s="36" t="s">
        <v>109</v>
      </c>
      <c r="D14" s="24" t="s">
        <v>112</v>
      </c>
      <c r="E14" s="25">
        <v>7</v>
      </c>
      <c r="F14" s="53">
        <f>(616+153)+(40+73)</f>
        <v>882</v>
      </c>
      <c r="G14" s="39">
        <f>801+658</f>
        <v>1459</v>
      </c>
      <c r="H14" s="49">
        <v>25199</v>
      </c>
      <c r="I14" s="22"/>
      <c r="K14" s="48"/>
      <c r="L14" s="52"/>
      <c r="M14" s="52"/>
    </row>
    <row r="15" spans="2:13" ht="12.75">
      <c r="B15" s="19">
        <f t="shared" si="0"/>
        <v>9</v>
      </c>
      <c r="C15" s="37" t="s">
        <v>108</v>
      </c>
      <c r="D15" s="26" t="s">
        <v>60</v>
      </c>
      <c r="E15" s="25" t="s">
        <v>61</v>
      </c>
      <c r="F15" s="38">
        <f>314+124</f>
        <v>438</v>
      </c>
      <c r="G15" s="39">
        <v>1247</v>
      </c>
      <c r="H15" s="49">
        <v>22687</v>
      </c>
      <c r="I15" s="22"/>
      <c r="K15" s="48"/>
      <c r="L15" s="52"/>
      <c r="M15" s="52"/>
    </row>
    <row r="16" spans="2:13" ht="12.75">
      <c r="B16" s="19">
        <f t="shared" si="0"/>
        <v>10</v>
      </c>
      <c r="C16" s="37" t="s">
        <v>103</v>
      </c>
      <c r="D16" s="26" t="s">
        <v>63</v>
      </c>
      <c r="E16" s="25">
        <v>32</v>
      </c>
      <c r="F16" s="53">
        <f>(171+260)+(72+114)</f>
        <v>617</v>
      </c>
      <c r="G16" s="39">
        <f>2874+2777</f>
        <v>5651</v>
      </c>
      <c r="H16" s="49">
        <v>75096</v>
      </c>
      <c r="I16" s="22"/>
      <c r="K16" s="48"/>
      <c r="L16" s="52"/>
      <c r="M16" s="52"/>
    </row>
    <row r="17" spans="2:13" ht="12.75">
      <c r="B17" s="19">
        <f t="shared" si="0"/>
        <v>11</v>
      </c>
      <c r="C17" s="37" t="s">
        <v>104</v>
      </c>
      <c r="D17" s="26" t="s">
        <v>63</v>
      </c>
      <c r="E17" s="25">
        <v>36</v>
      </c>
      <c r="F17" s="53">
        <v>334</v>
      </c>
      <c r="G17" s="39">
        <v>2250</v>
      </c>
      <c r="H17" s="49">
        <v>37932</v>
      </c>
      <c r="I17" s="22"/>
      <c r="K17" s="48"/>
      <c r="L17" s="52"/>
      <c r="M17" s="52"/>
    </row>
    <row r="18" spans="2:13" ht="12.75">
      <c r="B18" s="19">
        <f t="shared" si="0"/>
        <v>12</v>
      </c>
      <c r="C18" s="37" t="s">
        <v>86</v>
      </c>
      <c r="D18" s="26" t="s">
        <v>63</v>
      </c>
      <c r="E18" s="25">
        <v>40</v>
      </c>
      <c r="F18" s="55">
        <v>99</v>
      </c>
      <c r="G18" s="39">
        <v>1173</v>
      </c>
      <c r="H18" s="49">
        <v>15451</v>
      </c>
      <c r="I18" s="22"/>
      <c r="K18" s="48"/>
      <c r="L18" s="52"/>
      <c r="M18" s="52"/>
    </row>
    <row r="19" spans="2:13" ht="12.75">
      <c r="B19" s="19">
        <f t="shared" si="0"/>
        <v>13</v>
      </c>
      <c r="C19" s="37" t="s">
        <v>87</v>
      </c>
      <c r="D19" s="26" t="s">
        <v>63</v>
      </c>
      <c r="E19" s="25">
        <v>42</v>
      </c>
      <c r="F19" s="55">
        <v>325</v>
      </c>
      <c r="G19" s="39">
        <v>953</v>
      </c>
      <c r="H19" s="49">
        <v>13897</v>
      </c>
      <c r="I19" s="22"/>
      <c r="K19" s="48"/>
      <c r="L19" s="52"/>
      <c r="M19" s="52"/>
    </row>
    <row r="20" spans="2:13" ht="12.75">
      <c r="B20" s="19">
        <f t="shared" si="0"/>
        <v>14</v>
      </c>
      <c r="C20" s="37" t="s">
        <v>88</v>
      </c>
      <c r="D20" s="26" t="s">
        <v>63</v>
      </c>
      <c r="E20" s="25">
        <v>44</v>
      </c>
      <c r="F20" s="55">
        <v>178</v>
      </c>
      <c r="G20" s="39">
        <v>1140</v>
      </c>
      <c r="H20" s="49">
        <v>15614</v>
      </c>
      <c r="I20" s="22"/>
      <c r="K20" s="48"/>
      <c r="L20" s="52"/>
      <c r="M20" s="52"/>
    </row>
    <row r="21" spans="2:13" ht="12.75">
      <c r="B21" s="19">
        <f t="shared" si="0"/>
        <v>15</v>
      </c>
      <c r="C21" s="37" t="s">
        <v>52</v>
      </c>
      <c r="D21" s="26" t="s">
        <v>62</v>
      </c>
      <c r="E21" s="25">
        <v>11</v>
      </c>
      <c r="F21" s="53">
        <v>405</v>
      </c>
      <c r="G21" s="39">
        <v>2249</v>
      </c>
      <c r="H21" s="49">
        <v>34061</v>
      </c>
      <c r="I21" s="22"/>
      <c r="K21" s="48"/>
      <c r="L21" s="52"/>
      <c r="M21" s="52"/>
    </row>
    <row r="22" spans="2:13" ht="12.75">
      <c r="B22" s="19">
        <f t="shared" si="0"/>
        <v>16</v>
      </c>
      <c r="C22" s="37" t="s">
        <v>10</v>
      </c>
      <c r="D22" s="26" t="s">
        <v>63</v>
      </c>
      <c r="E22" s="25">
        <v>13</v>
      </c>
      <c r="F22" s="53">
        <v>291</v>
      </c>
      <c r="G22" s="39">
        <v>821</v>
      </c>
      <c r="H22" s="49">
        <v>12208</v>
      </c>
      <c r="I22" s="22"/>
      <c r="K22" s="48"/>
      <c r="L22" s="52"/>
      <c r="M22" s="52"/>
    </row>
    <row r="23" spans="2:13" ht="12.75">
      <c r="B23" s="19">
        <f t="shared" si="0"/>
        <v>17</v>
      </c>
      <c r="C23" s="37" t="s">
        <v>11</v>
      </c>
      <c r="D23" s="26" t="s">
        <v>63</v>
      </c>
      <c r="E23" s="25">
        <v>15</v>
      </c>
      <c r="F23" s="53">
        <v>254</v>
      </c>
      <c r="G23" s="39">
        <v>615</v>
      </c>
      <c r="H23" s="49">
        <v>9781</v>
      </c>
      <c r="I23" s="22"/>
      <c r="K23" s="48"/>
      <c r="L23" s="52"/>
      <c r="M23" s="52"/>
    </row>
    <row r="24" spans="2:13" ht="12.75">
      <c r="B24" s="19">
        <f t="shared" si="0"/>
        <v>18</v>
      </c>
      <c r="C24" s="37" t="s">
        <v>53</v>
      </c>
      <c r="D24" s="26" t="s">
        <v>63</v>
      </c>
      <c r="E24" s="25" t="s">
        <v>64</v>
      </c>
      <c r="F24" s="53">
        <v>242</v>
      </c>
      <c r="G24" s="39">
        <v>513</v>
      </c>
      <c r="H24" s="49">
        <v>11068</v>
      </c>
      <c r="I24" s="22"/>
      <c r="K24" s="48"/>
      <c r="L24" s="52"/>
      <c r="M24" s="52"/>
    </row>
    <row r="25" spans="2:13" ht="12.75">
      <c r="B25" s="19">
        <f t="shared" si="0"/>
        <v>19</v>
      </c>
      <c r="C25" s="37" t="s">
        <v>85</v>
      </c>
      <c r="D25" s="24" t="s">
        <v>65</v>
      </c>
      <c r="E25" s="25">
        <v>7</v>
      </c>
      <c r="F25" s="56">
        <f>(367+83)+(52+191)</f>
        <v>693</v>
      </c>
      <c r="G25" s="39">
        <f>1390+2067</f>
        <v>3457</v>
      </c>
      <c r="H25" s="49">
        <v>52396</v>
      </c>
      <c r="I25" s="22"/>
      <c r="K25" s="48"/>
      <c r="L25" s="52"/>
      <c r="M25" s="52"/>
    </row>
    <row r="26" spans="2:13" ht="12.75">
      <c r="B26" s="19">
        <f t="shared" si="0"/>
        <v>20</v>
      </c>
      <c r="C26" s="37" t="s">
        <v>49</v>
      </c>
      <c r="D26" s="26" t="s">
        <v>62</v>
      </c>
      <c r="E26" s="27" t="s">
        <v>66</v>
      </c>
      <c r="F26" s="53">
        <v>919</v>
      </c>
      <c r="G26" s="39">
        <v>2429</v>
      </c>
      <c r="H26" s="49">
        <v>42624</v>
      </c>
      <c r="I26" s="22"/>
      <c r="K26" s="48"/>
      <c r="L26" s="52"/>
      <c r="M26" s="52"/>
    </row>
    <row r="27" spans="2:13" ht="12.75">
      <c r="B27" s="19">
        <f t="shared" si="0"/>
        <v>21</v>
      </c>
      <c r="C27" s="37" t="s">
        <v>106</v>
      </c>
      <c r="D27" s="26" t="s">
        <v>63</v>
      </c>
      <c r="E27" s="27" t="s">
        <v>107</v>
      </c>
      <c r="F27" s="53">
        <f>(46+297)+(75+14)</f>
        <v>432</v>
      </c>
      <c r="G27" s="39">
        <f>837+769</f>
        <v>1606</v>
      </c>
      <c r="H27" s="49">
        <v>24240</v>
      </c>
      <c r="I27" s="22"/>
      <c r="K27" s="48"/>
      <c r="L27" s="52"/>
      <c r="M27" s="52"/>
    </row>
    <row r="28" spans="2:13" ht="12.75">
      <c r="B28" s="19">
        <f t="shared" si="0"/>
        <v>22</v>
      </c>
      <c r="C28" s="37" t="s">
        <v>12</v>
      </c>
      <c r="D28" s="26" t="s">
        <v>63</v>
      </c>
      <c r="E28" s="37">
        <v>21</v>
      </c>
      <c r="F28" s="53">
        <f>(463+249)+(274+149)</f>
        <v>1135</v>
      </c>
      <c r="G28" s="39">
        <f>1632+1395</f>
        <v>3027</v>
      </c>
      <c r="H28" s="49">
        <v>63165</v>
      </c>
      <c r="I28" s="22"/>
      <c r="K28" s="48"/>
      <c r="L28" s="52"/>
      <c r="M28" s="52"/>
    </row>
    <row r="29" spans="2:13" ht="12.75">
      <c r="B29" s="19">
        <f t="shared" si="0"/>
        <v>23</v>
      </c>
      <c r="C29" s="37" t="s">
        <v>13</v>
      </c>
      <c r="D29" s="26" t="s">
        <v>63</v>
      </c>
      <c r="E29" s="37">
        <v>23</v>
      </c>
      <c r="F29" s="56">
        <f>(290+350)+(215+172)</f>
        <v>1027</v>
      </c>
      <c r="G29" s="39">
        <v>2310</v>
      </c>
      <c r="H29" s="49">
        <v>46056</v>
      </c>
      <c r="I29" s="22"/>
      <c r="K29" s="48"/>
      <c r="L29" s="52"/>
      <c r="M29" s="52"/>
    </row>
    <row r="30" spans="2:13" ht="12.75">
      <c r="B30" s="19">
        <f t="shared" si="0"/>
        <v>24</v>
      </c>
      <c r="C30" s="37" t="s">
        <v>14</v>
      </c>
      <c r="D30" s="26" t="s">
        <v>63</v>
      </c>
      <c r="E30" s="37">
        <v>25</v>
      </c>
      <c r="F30" s="53">
        <f>(383+393)+(232+238)</f>
        <v>1246</v>
      </c>
      <c r="G30" s="39">
        <v>2765</v>
      </c>
      <c r="H30" s="49">
        <v>53506</v>
      </c>
      <c r="I30" s="22"/>
      <c r="K30" s="48"/>
      <c r="L30" s="52"/>
      <c r="M30" s="52"/>
    </row>
    <row r="31" spans="2:13" ht="12.75">
      <c r="B31" s="19">
        <f t="shared" si="0"/>
        <v>25</v>
      </c>
      <c r="C31" s="37" t="s">
        <v>15</v>
      </c>
      <c r="D31" s="24" t="s">
        <v>63</v>
      </c>
      <c r="E31" s="37">
        <v>17</v>
      </c>
      <c r="F31" s="56">
        <f>(639+237+158)+(148+384+76)</f>
        <v>1642</v>
      </c>
      <c r="G31" s="39">
        <f>3604+1805</f>
        <v>5409</v>
      </c>
      <c r="H31" s="49">
        <v>94166</v>
      </c>
      <c r="I31" s="22"/>
      <c r="K31" s="48"/>
      <c r="L31" s="52"/>
      <c r="M31" s="52"/>
    </row>
    <row r="32" spans="2:13" ht="12.75">
      <c r="B32" s="19">
        <f t="shared" si="0"/>
        <v>26</v>
      </c>
      <c r="C32" s="37" t="s">
        <v>16</v>
      </c>
      <c r="D32" s="24" t="s">
        <v>67</v>
      </c>
      <c r="E32" s="37">
        <v>19</v>
      </c>
      <c r="F32" s="53">
        <f>(358+459)+(282+293)</f>
        <v>1392</v>
      </c>
      <c r="G32" s="39">
        <v>3444</v>
      </c>
      <c r="H32" s="49">
        <v>70399</v>
      </c>
      <c r="I32" s="22"/>
      <c r="K32" s="48"/>
      <c r="L32" s="52"/>
      <c r="M32" s="52"/>
    </row>
    <row r="33" spans="2:13" ht="12.75">
      <c r="B33" s="19">
        <f t="shared" si="0"/>
        <v>27</v>
      </c>
      <c r="C33" s="37" t="s">
        <v>17</v>
      </c>
      <c r="D33" s="26" t="s">
        <v>63</v>
      </c>
      <c r="E33" s="37">
        <v>29</v>
      </c>
      <c r="F33" s="38">
        <f>281+404+196+252</f>
        <v>1133</v>
      </c>
      <c r="G33" s="39">
        <f>2229+1673</f>
        <v>3902</v>
      </c>
      <c r="H33" s="49">
        <v>63212</v>
      </c>
      <c r="I33" s="22"/>
      <c r="K33" s="48"/>
      <c r="L33" s="52"/>
      <c r="M33" s="52"/>
    </row>
    <row r="34" spans="2:13" ht="12.75">
      <c r="B34" s="19">
        <f t="shared" si="0"/>
        <v>28</v>
      </c>
      <c r="C34" s="37" t="s">
        <v>18</v>
      </c>
      <c r="D34" s="24" t="s">
        <v>63</v>
      </c>
      <c r="E34" s="37">
        <v>31</v>
      </c>
      <c r="F34" s="38">
        <f>241+144</f>
        <v>385</v>
      </c>
      <c r="G34" s="39">
        <v>1335</v>
      </c>
      <c r="H34" s="49">
        <v>20665</v>
      </c>
      <c r="I34" s="22"/>
      <c r="K34" s="48"/>
      <c r="L34" s="52"/>
      <c r="M34" s="52"/>
    </row>
    <row r="35" spans="2:13" ht="12.75">
      <c r="B35" s="19">
        <f t="shared" si="0"/>
        <v>29</v>
      </c>
      <c r="C35" s="37" t="s">
        <v>19</v>
      </c>
      <c r="D35" s="24" t="s">
        <v>68</v>
      </c>
      <c r="E35" s="37">
        <v>27</v>
      </c>
      <c r="F35" s="38">
        <f>311+310+203+183</f>
        <v>1007</v>
      </c>
      <c r="G35" s="39">
        <f>1620+1184</f>
        <v>2804</v>
      </c>
      <c r="H35" s="49">
        <v>50233</v>
      </c>
      <c r="I35" s="22"/>
      <c r="K35" s="48"/>
      <c r="L35" s="52"/>
      <c r="M35" s="52"/>
    </row>
    <row r="36" spans="2:13" ht="12.75">
      <c r="B36" s="19">
        <f t="shared" si="0"/>
        <v>30</v>
      </c>
      <c r="C36" s="37" t="s">
        <v>20</v>
      </c>
      <c r="D36" s="24" t="s">
        <v>68</v>
      </c>
      <c r="E36" s="37">
        <v>29</v>
      </c>
      <c r="F36" s="38">
        <f>490+304</f>
        <v>794</v>
      </c>
      <c r="G36" s="39">
        <v>2753</v>
      </c>
      <c r="H36" s="49">
        <v>43184</v>
      </c>
      <c r="I36" s="22"/>
      <c r="K36" s="48"/>
      <c r="L36" s="52"/>
      <c r="M36" s="52"/>
    </row>
    <row r="37" spans="2:13" ht="12.75">
      <c r="B37" s="19">
        <f t="shared" si="0"/>
        <v>31</v>
      </c>
      <c r="C37" s="37" t="s">
        <v>21</v>
      </c>
      <c r="D37" s="24" t="s">
        <v>68</v>
      </c>
      <c r="E37" s="37">
        <v>31</v>
      </c>
      <c r="F37" s="38">
        <f>243+138</f>
        <v>381</v>
      </c>
      <c r="G37" s="39">
        <v>1302</v>
      </c>
      <c r="H37" s="49">
        <v>20889</v>
      </c>
      <c r="I37" s="22"/>
      <c r="K37" s="48"/>
      <c r="L37" s="52"/>
      <c r="M37" s="52"/>
    </row>
    <row r="38" spans="2:13" ht="12.75">
      <c r="B38" s="19">
        <f t="shared" si="0"/>
        <v>32</v>
      </c>
      <c r="C38" s="37" t="s">
        <v>22</v>
      </c>
      <c r="D38" s="24" t="s">
        <v>67</v>
      </c>
      <c r="E38" s="37" t="s">
        <v>69</v>
      </c>
      <c r="F38" s="38">
        <f>366+281</f>
        <v>647</v>
      </c>
      <c r="G38" s="39">
        <v>2223</v>
      </c>
      <c r="H38" s="49">
        <v>37032</v>
      </c>
      <c r="I38" s="22"/>
      <c r="K38" s="48"/>
      <c r="L38" s="52"/>
      <c r="M38" s="52"/>
    </row>
    <row r="39" spans="2:13" ht="12.75">
      <c r="B39" s="19">
        <f t="shared" si="0"/>
        <v>33</v>
      </c>
      <c r="C39" s="37" t="s">
        <v>23</v>
      </c>
      <c r="D39" s="24" t="s">
        <v>67</v>
      </c>
      <c r="E39" s="37">
        <v>35</v>
      </c>
      <c r="F39" s="38">
        <f>413+260</f>
        <v>673</v>
      </c>
      <c r="G39" s="39">
        <v>2047</v>
      </c>
      <c r="H39" s="49">
        <v>37427</v>
      </c>
      <c r="I39" s="22"/>
      <c r="K39" s="48"/>
      <c r="L39" s="52"/>
      <c r="M39" s="52"/>
    </row>
    <row r="40" spans="2:13" ht="12.75">
      <c r="B40" s="19">
        <f aca="true" t="shared" si="1" ref="B40:B68">B39+1</f>
        <v>34</v>
      </c>
      <c r="C40" s="37" t="s">
        <v>24</v>
      </c>
      <c r="D40" s="24" t="s">
        <v>67</v>
      </c>
      <c r="E40" s="37">
        <v>39</v>
      </c>
      <c r="F40" s="38">
        <f>195+112</f>
        <v>307</v>
      </c>
      <c r="G40" s="39">
        <v>868</v>
      </c>
      <c r="H40" s="49">
        <v>16176</v>
      </c>
      <c r="I40" s="22"/>
      <c r="K40" s="48"/>
      <c r="L40" s="52"/>
      <c r="M40" s="52"/>
    </row>
    <row r="41" spans="2:13" ht="12.75">
      <c r="B41" s="19">
        <f t="shared" si="1"/>
        <v>35</v>
      </c>
      <c r="C41" s="37" t="s">
        <v>25</v>
      </c>
      <c r="D41" s="24" t="s">
        <v>63</v>
      </c>
      <c r="E41" s="37">
        <v>33</v>
      </c>
      <c r="F41" s="38">
        <f>327+306+210+196</f>
        <v>1039</v>
      </c>
      <c r="G41" s="39">
        <v>3866</v>
      </c>
      <c r="H41" s="49">
        <v>65741</v>
      </c>
      <c r="I41" s="22"/>
      <c r="K41" s="48"/>
      <c r="L41" s="52"/>
      <c r="M41" s="52"/>
    </row>
    <row r="42" spans="2:13" ht="12.75">
      <c r="B42" s="19">
        <f t="shared" si="1"/>
        <v>36</v>
      </c>
      <c r="C42" s="37" t="s">
        <v>26</v>
      </c>
      <c r="D42" s="24" t="s">
        <v>63</v>
      </c>
      <c r="E42" s="37">
        <v>35</v>
      </c>
      <c r="F42" s="38">
        <f>380+236</f>
        <v>616</v>
      </c>
      <c r="G42" s="39">
        <v>1722</v>
      </c>
      <c r="H42" s="49">
        <v>34725</v>
      </c>
      <c r="I42" s="22"/>
      <c r="K42" s="48"/>
      <c r="L42" s="52"/>
      <c r="M42" s="52"/>
    </row>
    <row r="43" spans="2:13" ht="12.75">
      <c r="B43" s="19">
        <f t="shared" si="1"/>
        <v>37</v>
      </c>
      <c r="C43" s="37" t="s">
        <v>27</v>
      </c>
      <c r="D43" s="24" t="s">
        <v>68</v>
      </c>
      <c r="E43" s="37">
        <v>33</v>
      </c>
      <c r="F43" s="38">
        <f>258+162</f>
        <v>420</v>
      </c>
      <c r="G43" s="39">
        <v>1173</v>
      </c>
      <c r="H43" s="49">
        <v>19631</v>
      </c>
      <c r="I43" s="22"/>
      <c r="K43" s="48"/>
      <c r="L43" s="52"/>
      <c r="M43" s="52"/>
    </row>
    <row r="44" spans="2:13" ht="12.75">
      <c r="B44" s="19">
        <f t="shared" si="1"/>
        <v>38</v>
      </c>
      <c r="C44" s="37" t="s">
        <v>28</v>
      </c>
      <c r="D44" s="24" t="s">
        <v>105</v>
      </c>
      <c r="E44" s="37">
        <v>45</v>
      </c>
      <c r="F44" s="38">
        <f>204+137</f>
        <v>341</v>
      </c>
      <c r="G44" s="39">
        <v>1262</v>
      </c>
      <c r="H44" s="49">
        <v>23676</v>
      </c>
      <c r="I44" s="22"/>
      <c r="K44" s="48"/>
      <c r="L44" s="52"/>
      <c r="M44" s="52"/>
    </row>
    <row r="45" spans="2:13" ht="12.75">
      <c r="B45" s="19">
        <f t="shared" si="1"/>
        <v>39</v>
      </c>
      <c r="C45" s="37" t="s">
        <v>29</v>
      </c>
      <c r="D45" s="24" t="s">
        <v>67</v>
      </c>
      <c r="E45" s="37" t="s">
        <v>70</v>
      </c>
      <c r="F45" s="38">
        <f>98+61</f>
        <v>159</v>
      </c>
      <c r="G45" s="39">
        <v>537</v>
      </c>
      <c r="H45" s="49">
        <v>5088</v>
      </c>
      <c r="I45" s="22"/>
      <c r="K45" s="48"/>
      <c r="L45" s="52"/>
      <c r="M45" s="52"/>
    </row>
    <row r="46" spans="2:13" ht="12.75">
      <c r="B46" s="19">
        <f t="shared" si="1"/>
        <v>40</v>
      </c>
      <c r="C46" s="37" t="s">
        <v>110</v>
      </c>
      <c r="D46" s="24" t="s">
        <v>113</v>
      </c>
      <c r="E46" s="37">
        <v>5</v>
      </c>
      <c r="F46" s="57">
        <v>333</v>
      </c>
      <c r="G46" s="39">
        <v>1012</v>
      </c>
      <c r="H46" s="49">
        <v>23328</v>
      </c>
      <c r="I46" s="22"/>
      <c r="K46" s="48"/>
      <c r="L46" s="52"/>
      <c r="M46" s="52"/>
    </row>
    <row r="47" spans="2:13" ht="12.75">
      <c r="B47" s="19">
        <f t="shared" si="1"/>
        <v>41</v>
      </c>
      <c r="C47" s="37" t="s">
        <v>30</v>
      </c>
      <c r="D47" s="24" t="s">
        <v>71</v>
      </c>
      <c r="E47" s="37">
        <v>138</v>
      </c>
      <c r="F47" s="38">
        <f>148+146</f>
        <v>294</v>
      </c>
      <c r="G47" s="39">
        <v>891</v>
      </c>
      <c r="H47" s="49">
        <v>22948</v>
      </c>
      <c r="I47" s="22"/>
      <c r="K47" s="48"/>
      <c r="L47" s="52"/>
      <c r="M47" s="52"/>
    </row>
    <row r="48" spans="2:13" ht="12.75">
      <c r="B48" s="19">
        <f t="shared" si="1"/>
        <v>42</v>
      </c>
      <c r="C48" s="39" t="s">
        <v>31</v>
      </c>
      <c r="D48" s="23" t="s">
        <v>71</v>
      </c>
      <c r="E48" s="39" t="s">
        <v>72</v>
      </c>
      <c r="F48" s="38">
        <f>140+77</f>
        <v>217</v>
      </c>
      <c r="G48" s="39">
        <v>703</v>
      </c>
      <c r="H48" s="49">
        <v>17114</v>
      </c>
      <c r="I48" s="22"/>
      <c r="K48" s="48"/>
      <c r="L48" s="52"/>
      <c r="M48" s="52"/>
    </row>
    <row r="49" spans="2:13" ht="12.75">
      <c r="B49" s="19">
        <f t="shared" si="1"/>
        <v>43</v>
      </c>
      <c r="C49" s="37" t="s">
        <v>32</v>
      </c>
      <c r="D49" s="24" t="s">
        <v>73</v>
      </c>
      <c r="E49" s="37">
        <v>59</v>
      </c>
      <c r="F49" s="38">
        <f>258+153</f>
        <v>411</v>
      </c>
      <c r="G49" s="39">
        <v>835</v>
      </c>
      <c r="H49" s="49">
        <v>12457</v>
      </c>
      <c r="I49" s="22"/>
      <c r="K49" s="48"/>
      <c r="L49" s="52"/>
      <c r="M49" s="52"/>
    </row>
    <row r="50" spans="2:13" ht="12.75">
      <c r="B50" s="19">
        <f t="shared" si="1"/>
        <v>44</v>
      </c>
      <c r="C50" s="37" t="s">
        <v>94</v>
      </c>
      <c r="D50" s="24" t="s">
        <v>73</v>
      </c>
      <c r="E50" s="37" t="s">
        <v>70</v>
      </c>
      <c r="F50" s="53">
        <v>65</v>
      </c>
      <c r="G50" s="39">
        <v>1085</v>
      </c>
      <c r="H50" s="49">
        <v>13787</v>
      </c>
      <c r="I50" s="22"/>
      <c r="K50" s="48"/>
      <c r="L50" s="52"/>
      <c r="M50" s="52"/>
    </row>
    <row r="51" spans="2:13" ht="12.75">
      <c r="B51" s="19">
        <f t="shared" si="1"/>
        <v>45</v>
      </c>
      <c r="C51" s="37" t="s">
        <v>33</v>
      </c>
      <c r="D51" s="24" t="s">
        <v>74</v>
      </c>
      <c r="E51" s="37">
        <v>5</v>
      </c>
      <c r="F51" s="38">
        <f>506+293</f>
        <v>799</v>
      </c>
      <c r="G51" s="39">
        <v>2359</v>
      </c>
      <c r="H51" s="49">
        <v>39933</v>
      </c>
      <c r="I51" s="22"/>
      <c r="K51" s="48"/>
      <c r="L51" s="52"/>
      <c r="M51" s="52"/>
    </row>
    <row r="52" spans="2:13" ht="12.75">
      <c r="B52" s="19">
        <f t="shared" si="1"/>
        <v>46</v>
      </c>
      <c r="C52" s="37" t="s">
        <v>34</v>
      </c>
      <c r="D52" s="24" t="s">
        <v>74</v>
      </c>
      <c r="E52" s="37" t="s">
        <v>75</v>
      </c>
      <c r="F52" s="38">
        <f>170+94</f>
        <v>264</v>
      </c>
      <c r="G52" s="39">
        <v>779</v>
      </c>
      <c r="H52" s="49">
        <v>12764</v>
      </c>
      <c r="I52" s="22"/>
      <c r="K52" s="48"/>
      <c r="L52" s="52"/>
      <c r="M52" s="52"/>
    </row>
    <row r="53" spans="2:13" ht="12.75">
      <c r="B53" s="19">
        <f t="shared" si="1"/>
        <v>47</v>
      </c>
      <c r="C53" s="37" t="s">
        <v>35</v>
      </c>
      <c r="D53" s="24" t="s">
        <v>76</v>
      </c>
      <c r="E53" s="37" t="s">
        <v>77</v>
      </c>
      <c r="F53" s="38">
        <f>580+277</f>
        <v>857</v>
      </c>
      <c r="G53" s="39">
        <v>2647</v>
      </c>
      <c r="H53" s="49">
        <v>43208</v>
      </c>
      <c r="I53" s="22"/>
      <c r="K53" s="48"/>
      <c r="L53" s="52"/>
      <c r="M53" s="52"/>
    </row>
    <row r="54" spans="2:13" ht="12.75">
      <c r="B54" s="19">
        <f t="shared" si="1"/>
        <v>48</v>
      </c>
      <c r="C54" s="37" t="s">
        <v>37</v>
      </c>
      <c r="D54" s="24" t="s">
        <v>76</v>
      </c>
      <c r="E54" s="37" t="s">
        <v>79</v>
      </c>
      <c r="F54" s="38">
        <f>379+234</f>
        <v>613</v>
      </c>
      <c r="G54" s="39">
        <v>1683</v>
      </c>
      <c r="H54" s="49">
        <v>31024</v>
      </c>
      <c r="I54" s="22"/>
      <c r="K54" s="48"/>
      <c r="L54" s="52"/>
      <c r="M54" s="52"/>
    </row>
    <row r="55" spans="2:13" ht="12.75">
      <c r="B55" s="19">
        <f t="shared" si="1"/>
        <v>49</v>
      </c>
      <c r="C55" s="37" t="s">
        <v>36</v>
      </c>
      <c r="D55" s="24" t="s">
        <v>76</v>
      </c>
      <c r="E55" s="37" t="s">
        <v>78</v>
      </c>
      <c r="F55" s="38">
        <f>207+121</f>
        <v>328</v>
      </c>
      <c r="G55" s="39">
        <v>939</v>
      </c>
      <c r="H55" s="49">
        <v>16216</v>
      </c>
      <c r="I55" s="22"/>
      <c r="K55" s="48"/>
      <c r="L55" s="52"/>
      <c r="M55" s="52"/>
    </row>
    <row r="56" spans="2:13" ht="12.75">
      <c r="B56" s="19">
        <f t="shared" si="1"/>
        <v>50</v>
      </c>
      <c r="C56" s="37" t="s">
        <v>38</v>
      </c>
      <c r="D56" s="24" t="s">
        <v>76</v>
      </c>
      <c r="E56" s="37" t="s">
        <v>80</v>
      </c>
      <c r="F56" s="38">
        <f>276+165</f>
        <v>441</v>
      </c>
      <c r="G56" s="39">
        <v>1254</v>
      </c>
      <c r="H56" s="49">
        <v>18029</v>
      </c>
      <c r="I56" s="22"/>
      <c r="K56" s="48"/>
      <c r="L56" s="52"/>
      <c r="M56" s="52"/>
    </row>
    <row r="57" spans="2:13" ht="12.75">
      <c r="B57" s="19">
        <f t="shared" si="1"/>
        <v>51</v>
      </c>
      <c r="C57" s="37" t="s">
        <v>39</v>
      </c>
      <c r="D57" s="24" t="s">
        <v>81</v>
      </c>
      <c r="E57" s="37">
        <v>108</v>
      </c>
      <c r="F57" s="38">
        <f>600+369</f>
        <v>969</v>
      </c>
      <c r="G57" s="39">
        <v>2240</v>
      </c>
      <c r="H57" s="49">
        <v>48622</v>
      </c>
      <c r="I57" s="22"/>
      <c r="K57" s="48"/>
      <c r="L57" s="52"/>
      <c r="M57" s="52"/>
    </row>
    <row r="58" spans="2:13" ht="12.75">
      <c r="B58" s="19">
        <f t="shared" si="1"/>
        <v>52</v>
      </c>
      <c r="C58" s="37" t="s">
        <v>50</v>
      </c>
      <c r="D58" s="24" t="s">
        <v>81</v>
      </c>
      <c r="E58" s="37">
        <v>120</v>
      </c>
      <c r="F58" s="53">
        <v>462</v>
      </c>
      <c r="G58" s="39">
        <v>1392</v>
      </c>
      <c r="H58" s="49">
        <v>28841</v>
      </c>
      <c r="I58" s="22"/>
      <c r="K58" s="48"/>
      <c r="L58" s="52"/>
      <c r="M58" s="52"/>
    </row>
    <row r="59" spans="2:13" ht="12.75">
      <c r="B59" s="19">
        <f t="shared" si="1"/>
        <v>53</v>
      </c>
      <c r="C59" s="37" t="s">
        <v>92</v>
      </c>
      <c r="D59" s="24" t="s">
        <v>81</v>
      </c>
      <c r="E59" s="37">
        <v>124</v>
      </c>
      <c r="F59" s="53">
        <v>333</v>
      </c>
      <c r="G59" s="39">
        <v>1145</v>
      </c>
      <c r="H59" s="49">
        <v>29661</v>
      </c>
      <c r="I59" s="22"/>
      <c r="K59" s="48"/>
      <c r="L59" s="52"/>
      <c r="M59" s="52"/>
    </row>
    <row r="60" spans="2:13" ht="12.75">
      <c r="B60" s="19">
        <f t="shared" si="1"/>
        <v>54</v>
      </c>
      <c r="C60" s="37" t="s">
        <v>95</v>
      </c>
      <c r="D60" s="24" t="s">
        <v>81</v>
      </c>
      <c r="E60" s="37">
        <v>128</v>
      </c>
      <c r="F60" s="53">
        <v>299</v>
      </c>
      <c r="G60" s="39">
        <v>1287</v>
      </c>
      <c r="H60" s="49">
        <v>31749</v>
      </c>
      <c r="I60" s="22"/>
      <c r="K60" s="48"/>
      <c r="L60" s="52"/>
      <c r="M60" s="52"/>
    </row>
    <row r="61" spans="2:13" ht="12.75">
      <c r="B61" s="19">
        <f t="shared" si="1"/>
        <v>55</v>
      </c>
      <c r="C61" s="37" t="s">
        <v>111</v>
      </c>
      <c r="D61" s="24" t="s">
        <v>81</v>
      </c>
      <c r="E61" s="37">
        <v>130</v>
      </c>
      <c r="F61" s="53">
        <v>228</v>
      </c>
      <c r="G61" s="39">
        <v>770</v>
      </c>
      <c r="H61" s="49">
        <v>21555</v>
      </c>
      <c r="I61" s="22"/>
      <c r="K61" s="48"/>
      <c r="L61" s="52"/>
      <c r="M61" s="52"/>
    </row>
    <row r="62" spans="2:13" ht="12.75">
      <c r="B62" s="19">
        <f t="shared" si="1"/>
        <v>56</v>
      </c>
      <c r="C62" s="37" t="s">
        <v>40</v>
      </c>
      <c r="D62" s="24" t="s">
        <v>81</v>
      </c>
      <c r="E62" s="37">
        <v>110</v>
      </c>
      <c r="F62" s="38">
        <f>431+241</f>
        <v>672</v>
      </c>
      <c r="G62" s="39">
        <v>1886</v>
      </c>
      <c r="H62" s="49">
        <v>29672</v>
      </c>
      <c r="I62" s="22"/>
      <c r="K62" s="48"/>
      <c r="L62" s="52"/>
      <c r="M62" s="52"/>
    </row>
    <row r="63" spans="2:13" ht="12.75">
      <c r="B63" s="19">
        <f t="shared" si="1"/>
        <v>57</v>
      </c>
      <c r="C63" s="37" t="s">
        <v>41</v>
      </c>
      <c r="D63" s="24" t="s">
        <v>81</v>
      </c>
      <c r="E63" s="37">
        <v>114</v>
      </c>
      <c r="F63" s="38">
        <f>408+251</f>
        <v>659</v>
      </c>
      <c r="G63" s="39">
        <v>1437</v>
      </c>
      <c r="H63" s="49">
        <v>28246</v>
      </c>
      <c r="I63" s="22"/>
      <c r="K63" s="48"/>
      <c r="L63" s="52"/>
      <c r="M63" s="52"/>
    </row>
    <row r="64" spans="2:13" ht="12.75">
      <c r="B64" s="19">
        <f t="shared" si="1"/>
        <v>58</v>
      </c>
      <c r="C64" s="37" t="s">
        <v>42</v>
      </c>
      <c r="D64" s="24" t="s">
        <v>81</v>
      </c>
      <c r="E64" s="37">
        <v>118</v>
      </c>
      <c r="F64" s="40">
        <f>373+215</f>
        <v>588</v>
      </c>
      <c r="G64" s="39">
        <v>1792</v>
      </c>
      <c r="H64" s="49">
        <v>26292</v>
      </c>
      <c r="I64" s="22"/>
      <c r="K64" s="48"/>
      <c r="L64" s="52"/>
      <c r="M64" s="52"/>
    </row>
    <row r="65" spans="2:13" ht="12.75">
      <c r="B65" s="19">
        <f t="shared" si="1"/>
        <v>59</v>
      </c>
      <c r="C65" s="37" t="s">
        <v>43</v>
      </c>
      <c r="D65" s="24" t="s">
        <v>81</v>
      </c>
      <c r="E65" s="37">
        <v>122</v>
      </c>
      <c r="F65" s="38">
        <f>443+289</f>
        <v>732</v>
      </c>
      <c r="G65" s="39">
        <v>1759</v>
      </c>
      <c r="H65" s="49">
        <v>28264</v>
      </c>
      <c r="I65" s="22"/>
      <c r="K65" s="48"/>
      <c r="L65" s="52"/>
      <c r="M65" s="52"/>
    </row>
    <row r="66" spans="2:13" ht="12.75">
      <c r="B66" s="19">
        <f t="shared" si="1"/>
        <v>60</v>
      </c>
      <c r="C66" s="37" t="s">
        <v>44</v>
      </c>
      <c r="D66" s="24" t="s">
        <v>81</v>
      </c>
      <c r="E66" s="37">
        <v>126</v>
      </c>
      <c r="F66" s="38">
        <f>477+313</f>
        <v>790</v>
      </c>
      <c r="G66" s="39">
        <v>1874</v>
      </c>
      <c r="H66" s="49">
        <v>29170</v>
      </c>
      <c r="I66" s="22"/>
      <c r="K66" s="48"/>
      <c r="L66" s="52"/>
      <c r="M66" s="52"/>
    </row>
    <row r="67" spans="2:13" ht="12.75">
      <c r="B67" s="19">
        <f t="shared" si="1"/>
        <v>61</v>
      </c>
      <c r="C67" s="37" t="s">
        <v>46</v>
      </c>
      <c r="D67" s="24" t="s">
        <v>82</v>
      </c>
      <c r="E67" s="37" t="s">
        <v>84</v>
      </c>
      <c r="F67" s="47">
        <f>239+148</f>
        <v>387</v>
      </c>
      <c r="G67" s="39">
        <v>1093</v>
      </c>
      <c r="H67" s="49">
        <v>20411</v>
      </c>
      <c r="I67" s="22"/>
      <c r="K67" s="48"/>
      <c r="L67" s="52"/>
      <c r="M67" s="52"/>
    </row>
    <row r="68" spans="2:13" ht="13.5" thickBot="1">
      <c r="B68" s="19">
        <f t="shared" si="1"/>
        <v>62</v>
      </c>
      <c r="C68" s="33" t="s">
        <v>45</v>
      </c>
      <c r="D68" s="46" t="s">
        <v>82</v>
      </c>
      <c r="E68" s="33" t="s">
        <v>83</v>
      </c>
      <c r="F68" s="34">
        <f>141+101</f>
        <v>242</v>
      </c>
      <c r="G68" s="39">
        <v>716</v>
      </c>
      <c r="H68" s="49">
        <v>12955</v>
      </c>
      <c r="I68" s="22"/>
      <c r="K68" s="48"/>
      <c r="L68" s="52"/>
      <c r="M68" s="52"/>
    </row>
    <row r="69" spans="2:13" ht="13.5" thickBot="1">
      <c r="B69" s="41"/>
      <c r="C69" s="28" t="s">
        <v>89</v>
      </c>
      <c r="D69" s="42"/>
      <c r="E69" s="43"/>
      <c r="F69" s="29">
        <f>SUM(F7:F68)</f>
        <v>34183</v>
      </c>
      <c r="G69" s="30">
        <f>SUM(G7:G68)</f>
        <v>110227</v>
      </c>
      <c r="H69" s="50">
        <f>SUM(H7:H68)</f>
        <v>1977283</v>
      </c>
      <c r="I69" s="45">
        <f>SUM(I7:I68)</f>
        <v>0</v>
      </c>
      <c r="K69" s="52"/>
      <c r="L69" s="52"/>
      <c r="M69" s="52"/>
    </row>
    <row r="70" spans="2:13" ht="18.75" customHeight="1">
      <c r="B70" s="44"/>
      <c r="C70" s="31"/>
      <c r="D70" s="44"/>
      <c r="E70" s="44"/>
      <c r="F70" s="32"/>
      <c r="G70" s="32"/>
      <c r="H70" s="32"/>
      <c r="I70" s="32"/>
      <c r="K70" s="52"/>
      <c r="L70" s="52"/>
      <c r="M70" s="52"/>
    </row>
  </sheetData>
  <sheetProtection/>
  <printOptions/>
  <pageMargins left="0.16" right="0.11" top="0.66" bottom="0.71" header="0.66" footer="0.7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2012-10-05T12:55:18Z</cp:lastPrinted>
  <dcterms:created xsi:type="dcterms:W3CDTF">2012-02-17T11:01:08Z</dcterms:created>
  <dcterms:modified xsi:type="dcterms:W3CDTF">2012-10-05T12:57:02Z</dcterms:modified>
  <cp:category/>
  <cp:version/>
  <cp:contentType/>
  <cp:contentStatus/>
</cp:coreProperties>
</file>